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Income" sheetId="1" r:id="rId1"/>
    <sheet name="Balance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<sst xmlns="http://schemas.openxmlformats.org/spreadsheetml/2006/main" count="172" uniqueCount="125">
  <si>
    <t>SERN KOU RESOURCES BERHAD</t>
  </si>
  <si>
    <t>(Company No. 519103 - X)</t>
  </si>
  <si>
    <t>RM'000</t>
  </si>
  <si>
    <t>Revenue</t>
  </si>
  <si>
    <t>Profit before taxation</t>
  </si>
  <si>
    <t>Taxation</t>
  </si>
  <si>
    <t>Profit after taxation</t>
  </si>
  <si>
    <t>Net profit for the period</t>
  </si>
  <si>
    <t>Earnings per share (sen)</t>
  </si>
  <si>
    <t>- Diluted</t>
  </si>
  <si>
    <t xml:space="preserve">Share </t>
  </si>
  <si>
    <t>Capital</t>
  </si>
  <si>
    <t>Share</t>
  </si>
  <si>
    <t>Premium</t>
  </si>
  <si>
    <t xml:space="preserve">Retained </t>
  </si>
  <si>
    <t>Total</t>
  </si>
  <si>
    <t xml:space="preserve"> </t>
  </si>
  <si>
    <t>Property, plant &amp; machinery</t>
  </si>
  <si>
    <t>Inventories</t>
  </si>
  <si>
    <t>Trade &amp; other receivables</t>
  </si>
  <si>
    <t>Cash and bank balances</t>
  </si>
  <si>
    <t>Trade &amp; other payables</t>
  </si>
  <si>
    <t>Share capital</t>
  </si>
  <si>
    <t>Deferred taxation</t>
  </si>
  <si>
    <t xml:space="preserve"> - Basic</t>
  </si>
  <si>
    <t>(Company No. 519103 -X)</t>
  </si>
  <si>
    <t>Depreciation of property, plant &amp; machinery</t>
  </si>
  <si>
    <t>Interest income</t>
  </si>
  <si>
    <t>Operating profit before working capital changes</t>
  </si>
  <si>
    <t>Changes in working capital</t>
  </si>
  <si>
    <t>Interest paid</t>
  </si>
  <si>
    <t>Interest received</t>
  </si>
  <si>
    <t>Purchase of property, plant and equipment</t>
  </si>
  <si>
    <t>CASH AND CASH EQUIVALENTS AT BEGINNING OF THE PERIOD</t>
  </si>
  <si>
    <t>CASH AND CASH EQUIVALENTS AT END OF THE PERIOD</t>
  </si>
  <si>
    <t>N/A</t>
  </si>
  <si>
    <t>Note:</t>
  </si>
  <si>
    <t>Cash and Cash Equivalents at the end of the period</t>
  </si>
  <si>
    <t>Fixed deposits with licensed banks</t>
  </si>
  <si>
    <t>RM '000</t>
  </si>
  <si>
    <t>Negative</t>
  </si>
  <si>
    <t>Goodwill</t>
  </si>
  <si>
    <t>Short term borrowings</t>
  </si>
  <si>
    <t>Retained profits</t>
  </si>
  <si>
    <t>Interest expense</t>
  </si>
  <si>
    <t>Hire purchase payables</t>
  </si>
  <si>
    <t>Income tax paid</t>
  </si>
  <si>
    <t>Proceeds from disposal of property, plant and equipment</t>
  </si>
  <si>
    <t>Tax refundable</t>
  </si>
  <si>
    <t>CASH FLOWS FROM OPERATING ACTIVITIES</t>
  </si>
  <si>
    <t>Short term deposits with licensed banks</t>
  </si>
  <si>
    <t>Profits</t>
  </si>
  <si>
    <t>Dividend</t>
  </si>
  <si>
    <t>Proposed dividend</t>
  </si>
  <si>
    <t>Repayment of hire purchase obligations</t>
  </si>
  <si>
    <t>Finance Costs</t>
  </si>
  <si>
    <t>Dividend paid</t>
  </si>
  <si>
    <t>Bank overdraft</t>
  </si>
  <si>
    <t xml:space="preserve">Current </t>
  </si>
  <si>
    <t>Preceding Year</t>
  </si>
  <si>
    <t>Corresponding</t>
  </si>
  <si>
    <t>Period</t>
  </si>
  <si>
    <t>To-date</t>
  </si>
  <si>
    <t>Year</t>
  </si>
  <si>
    <t>Individual Quarter</t>
  </si>
  <si>
    <t>Cumulative Quarter</t>
  </si>
  <si>
    <t>Current</t>
  </si>
  <si>
    <t>Quarter</t>
  </si>
  <si>
    <t>(Audited)</t>
  </si>
  <si>
    <t>Amortisation of concession rights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</si>
  <si>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</si>
  <si>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</si>
  <si>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</si>
  <si>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</si>
  <si>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</si>
  <si>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</si>
  <si>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 xml:space="preserve">UNAUDITED CONDENSED CONSOLIDATED INCOME STATEMENT </t>
  </si>
  <si>
    <t>(Unaudited)</t>
  </si>
  <si>
    <t>Non-current assets</t>
  </si>
  <si>
    <t>Prepaid lease payments</t>
  </si>
  <si>
    <t>Restated</t>
  </si>
  <si>
    <t>As at</t>
  </si>
  <si>
    <t>Current assets</t>
  </si>
  <si>
    <t>Current liabilities</t>
  </si>
  <si>
    <t>Effect of adopting FRS 3</t>
  </si>
  <si>
    <t>At 1 January 2006</t>
  </si>
  <si>
    <t>At 1 January 2005</t>
  </si>
  <si>
    <t>UNAUDITED CONDENSED CONSOLIDATED CASH FLOW STATEMENTS</t>
  </si>
  <si>
    <t>Lease rental</t>
  </si>
  <si>
    <t>Increase in inventories</t>
  </si>
  <si>
    <t>Decrease in trade &amp; other receivables</t>
  </si>
  <si>
    <t>Increase /(Decrease) in trade &amp; other payables</t>
  </si>
  <si>
    <t>Cash From Operations</t>
  </si>
  <si>
    <t>Net Cash From Operating Activities</t>
  </si>
  <si>
    <t>Net assets per share (RM)</t>
  </si>
  <si>
    <t>Attributable to:</t>
  </si>
  <si>
    <t>Equity holders of the parent</t>
  </si>
  <si>
    <t>Adjustments for non-cash items:</t>
  </si>
  <si>
    <t>Bonus issue</t>
  </si>
  <si>
    <t>Dividend proposed</t>
  </si>
  <si>
    <t>Net Cash For Investing Activities</t>
  </si>
  <si>
    <t>CASH FLOWS FOR INVESTING ACTIVITIES</t>
  </si>
  <si>
    <t>Net (gain)/loss on disposal of property, plant &amp; machinery</t>
  </si>
  <si>
    <t>FOR THE QUARTER ENDED 30 SEPTEMBER 2006</t>
  </si>
  <si>
    <t>UNAUDITED CONDENSED CONSOLIDATED BALANCE SHEET AS AT 30 SEPTEMBER 2006</t>
  </si>
  <si>
    <t>UNAUDITED CONDENSED CONSOLIDATED STATEMENT OF CHANGES IN EQUITY FOR THE QUARTER ENDED 30 SEPTEMBER 2006</t>
  </si>
  <si>
    <t>Term loan</t>
  </si>
  <si>
    <t>Proceed from term loan</t>
  </si>
  <si>
    <t>For the period ended 30 September 2006</t>
  </si>
  <si>
    <t>For the period ended 30 September 2005</t>
  </si>
  <si>
    <t>At 30 September 2006</t>
  </si>
  <si>
    <t>At 30 September 2005</t>
  </si>
  <si>
    <t>Net Cash From/(For) Financing Activities</t>
  </si>
  <si>
    <t>NET (DECREASE)/INCREASE IN CASH AND CASH EQUIVALENTS</t>
  </si>
  <si>
    <t>CASH FLOWS FROM FINANCING ACTIVITIES</t>
  </si>
  <si>
    <t>Net increase of short term borrowings</t>
  </si>
  <si>
    <t>Negative goodwill</t>
  </si>
  <si>
    <t>ASSETS</t>
  </si>
  <si>
    <t>TOTAL ASSETS</t>
  </si>
  <si>
    <t>EQUITY AND LIABILITIES</t>
  </si>
  <si>
    <t>LIABILITIES</t>
  </si>
  <si>
    <t>Non-current liabilities</t>
  </si>
  <si>
    <t>Total liabilities</t>
  </si>
  <si>
    <t>TOTAL EQUITY AND LIABILITIES</t>
  </si>
  <si>
    <t>Equity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</si>
</sst>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_(* #,##0.0_);_(* \(#,##0.0\);_(* &quot;-&quot;??_);_(@_)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1" fontId="2" fillId="0" borderId="0" xfId="15" applyNumberFormat="1" applyFont="1" applyAlignment="1">
      <alignment/>
    </xf>
    <xf numFmtId="41" fontId="1" fillId="0" borderId="0" xfId="15" applyNumberFormat="1" applyFont="1" applyAlignment="1">
      <alignment/>
    </xf>
    <xf numFmtId="41" fontId="1" fillId="0" borderId="0" xfId="15" applyNumberFormat="1" applyFont="1" applyFill="1" applyBorder="1" applyAlignment="1">
      <alignment/>
    </xf>
    <xf numFmtId="41" fontId="1" fillId="0" borderId="0" xfId="15" applyNumberFormat="1" applyFont="1" applyFill="1" applyAlignment="1">
      <alignment/>
    </xf>
    <xf numFmtId="41" fontId="1" fillId="0" borderId="1" xfId="15" applyNumberFormat="1" applyFont="1" applyFill="1" applyBorder="1" applyAlignment="1">
      <alignment/>
    </xf>
    <xf numFmtId="41" fontId="1" fillId="0" borderId="2" xfId="15" applyNumberFormat="1" applyFont="1" applyFill="1" applyBorder="1" applyAlignment="1">
      <alignment/>
    </xf>
    <xf numFmtId="41" fontId="2" fillId="0" borderId="0" xfId="15" applyNumberFormat="1" applyFont="1" applyFill="1" applyAlignment="1">
      <alignment/>
    </xf>
    <xf numFmtId="41" fontId="2" fillId="0" borderId="0" xfId="15" applyNumberFormat="1" applyFont="1" applyAlignment="1">
      <alignment horizontal="center"/>
    </xf>
    <xf numFmtId="41" fontId="3" fillId="0" borderId="0" xfId="15" applyNumberFormat="1" applyFont="1" applyAlignment="1" quotePrefix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/>
    </xf>
    <xf numFmtId="41" fontId="1" fillId="0" borderId="0" xfId="15" applyNumberFormat="1" applyFont="1" applyFill="1" applyAlignment="1">
      <alignment horizontal="left"/>
    </xf>
    <xf numFmtId="41" fontId="1" fillId="0" borderId="0" xfId="0" applyNumberFormat="1" applyFont="1" applyFill="1" applyAlignment="1" quotePrefix="1">
      <alignment/>
    </xf>
    <xf numFmtId="41" fontId="1" fillId="0" borderId="2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43" fontId="1" fillId="0" borderId="0" xfId="0" applyNumberFormat="1" applyFont="1" applyAlignment="1">
      <alignment/>
    </xf>
    <xf numFmtId="171" fontId="1" fillId="0" borderId="0" xfId="15" applyFont="1" applyFill="1" applyAlignment="1">
      <alignment/>
    </xf>
    <xf numFmtId="41" fontId="2" fillId="0" borderId="0" xfId="15" applyNumberFormat="1" applyFont="1" applyBorder="1" applyAlignment="1">
      <alignment/>
    </xf>
    <xf numFmtId="41" fontId="1" fillId="0" borderId="0" xfId="15" applyNumberFormat="1" applyFont="1" applyBorder="1" applyAlignment="1">
      <alignment/>
    </xf>
    <xf numFmtId="41" fontId="2" fillId="0" borderId="0" xfId="15" applyNumberFormat="1" applyFont="1" applyBorder="1" applyAlignment="1">
      <alignment horizontal="center"/>
    </xf>
    <xf numFmtId="41" fontId="1" fillId="0" borderId="0" xfId="15" applyNumberFormat="1" applyFont="1" applyBorder="1" applyAlignment="1">
      <alignment horizontal="center"/>
    </xf>
    <xf numFmtId="41" fontId="1" fillId="0" borderId="0" xfId="15" applyNumberFormat="1" applyFont="1" applyBorder="1" applyAlignment="1" quotePrefix="1">
      <alignment/>
    </xf>
    <xf numFmtId="177" fontId="1" fillId="0" borderId="0" xfId="15" applyNumberFormat="1" applyFont="1" applyBorder="1" applyAlignment="1">
      <alignment/>
    </xf>
    <xf numFmtId="177" fontId="1" fillId="0" borderId="0" xfId="15" applyNumberFormat="1" applyFont="1" applyBorder="1" applyAlignment="1">
      <alignment horizontal="center"/>
    </xf>
    <xf numFmtId="41" fontId="1" fillId="0" borderId="1" xfId="15" applyNumberFormat="1" applyFont="1" applyBorder="1" applyAlignment="1">
      <alignment/>
    </xf>
    <xf numFmtId="15" fontId="2" fillId="0" borderId="0" xfId="15" applyNumberFormat="1" applyFont="1" applyBorder="1" applyAlignment="1">
      <alignment horizontal="center"/>
    </xf>
    <xf numFmtId="41" fontId="1" fillId="0" borderId="1" xfId="15" applyNumberFormat="1" applyFont="1" applyBorder="1" applyAlignment="1">
      <alignment horizontal="center"/>
    </xf>
    <xf numFmtId="177" fontId="1" fillId="0" borderId="2" xfId="15" applyNumberFormat="1" applyFont="1" applyBorder="1" applyAlignment="1">
      <alignment/>
    </xf>
    <xf numFmtId="177" fontId="1" fillId="0" borderId="2" xfId="15" applyNumberFormat="1" applyFont="1" applyBorder="1" applyAlignment="1">
      <alignment horizontal="center"/>
    </xf>
    <xf numFmtId="41" fontId="1" fillId="0" borderId="2" xfId="15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1" fillId="0" borderId="3" xfId="15" applyNumberFormat="1" applyFont="1" applyBorder="1" applyAlignment="1">
      <alignment/>
    </xf>
    <xf numFmtId="41" fontId="1" fillId="0" borderId="2" xfId="15" applyNumberFormat="1" applyFont="1" applyBorder="1" applyAlignment="1">
      <alignment/>
    </xf>
    <xf numFmtId="41" fontId="4" fillId="0" borderId="0" xfId="15" applyNumberFormat="1" applyFont="1" applyBorder="1" applyAlignment="1">
      <alignment horizontal="center"/>
    </xf>
    <xf numFmtId="41" fontId="4" fillId="0" borderId="0" xfId="15" applyNumberFormat="1" applyFont="1" applyAlignment="1">
      <alignment/>
    </xf>
    <xf numFmtId="41" fontId="2" fillId="0" borderId="4" xfId="15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41" fontId="2" fillId="0" borderId="2" xfId="15" applyNumberFormat="1" applyFont="1" applyBorder="1" applyAlignment="1">
      <alignment horizontal="center"/>
    </xf>
    <xf numFmtId="41" fontId="2" fillId="0" borderId="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4" sqref="A4"/>
    </sheetView>
  </sheetViews>
  <sheetFormatPr defaultColWidth="9.140625" defaultRowHeight="15.75" customHeight="1"/>
  <cols>
    <col min="1" max="1" width="8.7109375" style="22" customWidth="1"/>
    <col min="2" max="3" width="10.7109375" style="22" customWidth="1"/>
    <col min="4" max="4" width="13.7109375" style="22" customWidth="1"/>
    <col min="5" max="5" width="1.7109375" style="22" customWidth="1"/>
    <col min="6" max="6" width="13.7109375" style="22" customWidth="1"/>
    <col min="7" max="7" width="2.7109375" style="22" customWidth="1"/>
    <col min="8" max="8" width="13.7109375" style="22" customWidth="1"/>
    <col min="9" max="9" width="1.7109375" style="22" customWidth="1"/>
    <col min="10" max="10" width="13.7109375" style="22" customWidth="1"/>
    <col min="11" max="16384" width="9.140625" style="22" customWidth="1"/>
  </cols>
  <sheetData>
    <row r="1" ht="15.75" customHeight="1">
      <c r="A1" s="21" t="s">
        <v>0</v>
      </c>
    </row>
    <row r="2" ht="15.75" customHeight="1">
      <c r="A2" s="21" t="s">
        <v>1</v>
      </c>
    </row>
    <row r="4" ht="15.75" customHeight="1">
      <c r="A4" s="21" t="s">
        <v>76</v>
      </c>
    </row>
    <row r="5" ht="15.75" customHeight="1">
      <c r="A5" s="21" t="s">
        <v>103</v>
      </c>
    </row>
    <row r="6" ht="15.75" customHeight="1">
      <c r="A6" s="21"/>
    </row>
    <row r="7" spans="4:10" ht="15.75" customHeight="1">
      <c r="D7" s="44" t="s">
        <v>64</v>
      </c>
      <c r="E7" s="44"/>
      <c r="F7" s="44"/>
      <c r="G7" s="23"/>
      <c r="H7" s="44" t="s">
        <v>65</v>
      </c>
      <c r="I7" s="44"/>
      <c r="J7" s="44"/>
    </row>
    <row r="8" spans="4:10" ht="15.75" customHeight="1">
      <c r="D8" s="23" t="s">
        <v>66</v>
      </c>
      <c r="E8" s="23"/>
      <c r="F8" s="23" t="s">
        <v>59</v>
      </c>
      <c r="G8" s="23"/>
      <c r="H8" s="23" t="s">
        <v>66</v>
      </c>
      <c r="I8" s="23"/>
      <c r="J8" s="23" t="s">
        <v>59</v>
      </c>
    </row>
    <row r="9" spans="4:10" ht="15.75" customHeight="1">
      <c r="D9" s="23" t="s">
        <v>63</v>
      </c>
      <c r="E9" s="23"/>
      <c r="F9" s="23" t="s">
        <v>60</v>
      </c>
      <c r="G9" s="23"/>
      <c r="H9" s="23" t="s">
        <v>63</v>
      </c>
      <c r="I9" s="23"/>
      <c r="J9" s="23" t="s">
        <v>60</v>
      </c>
    </row>
    <row r="10" spans="4:10" ht="15.75" customHeight="1">
      <c r="D10" s="23" t="s">
        <v>67</v>
      </c>
      <c r="E10" s="23"/>
      <c r="F10" s="23" t="s">
        <v>67</v>
      </c>
      <c r="G10" s="23"/>
      <c r="H10" s="23" t="s">
        <v>62</v>
      </c>
      <c r="I10" s="23"/>
      <c r="J10" s="23" t="s">
        <v>61</v>
      </c>
    </row>
    <row r="11" spans="4:10" ht="15.75" customHeight="1">
      <c r="D11" s="29">
        <v>38990</v>
      </c>
      <c r="E11" s="23"/>
      <c r="F11" s="29">
        <v>38625</v>
      </c>
      <c r="G11" s="23"/>
      <c r="H11" s="29">
        <v>38990</v>
      </c>
      <c r="I11" s="23"/>
      <c r="J11" s="29">
        <v>38625</v>
      </c>
    </row>
    <row r="12" spans="4:10" ht="15.75" customHeight="1">
      <c r="D12" s="23" t="s">
        <v>2</v>
      </c>
      <c r="E12" s="23"/>
      <c r="F12" s="23" t="s">
        <v>2</v>
      </c>
      <c r="G12" s="23"/>
      <c r="H12" s="23" t="s">
        <v>2</v>
      </c>
      <c r="I12" s="23"/>
      <c r="J12" s="23" t="s">
        <v>2</v>
      </c>
    </row>
    <row r="14" spans="1:10" ht="15.75" customHeight="1">
      <c r="A14" s="22" t="s">
        <v>3</v>
      </c>
      <c r="D14" s="22">
        <v>36517</v>
      </c>
      <c r="F14" s="24">
        <v>30732</v>
      </c>
      <c r="G14" s="24"/>
      <c r="H14" s="22">
        <v>103466</v>
      </c>
      <c r="J14" s="24">
        <v>92106</v>
      </c>
    </row>
    <row r="15" spans="6:10" ht="15.75" customHeight="1">
      <c r="F15" s="24"/>
      <c r="G15" s="24"/>
      <c r="J15" s="24"/>
    </row>
    <row r="16" spans="1:10" ht="15.75" customHeight="1">
      <c r="A16" s="22" t="s">
        <v>70</v>
      </c>
      <c r="D16" s="28">
        <v>-33053</v>
      </c>
      <c r="F16" s="28">
        <v>-26837</v>
      </c>
      <c r="H16" s="28">
        <v>-91956</v>
      </c>
      <c r="J16" s="28">
        <v>-79117</v>
      </c>
    </row>
    <row r="18" spans="1:10" s="21" customFormat="1" ht="15.75" customHeight="1">
      <c r="A18" s="21" t="s">
        <v>71</v>
      </c>
      <c r="D18" s="21">
        <f>D16+D14</f>
        <v>3464</v>
      </c>
      <c r="F18" s="21">
        <f>F16+F14</f>
        <v>3895</v>
      </c>
      <c r="H18" s="21">
        <f>H16+H14</f>
        <v>11510</v>
      </c>
      <c r="J18" s="21">
        <f>J16+J14</f>
        <v>12989</v>
      </c>
    </row>
    <row r="20" spans="1:10" ht="15.75" customHeight="1">
      <c r="A20" s="22" t="s">
        <v>72</v>
      </c>
      <c r="D20" s="22">
        <v>68</v>
      </c>
      <c r="F20" s="22">
        <v>22</v>
      </c>
      <c r="H20" s="22">
        <v>163</v>
      </c>
      <c r="J20" s="22">
        <f>51+F20</f>
        <v>73</v>
      </c>
    </row>
    <row r="21" spans="1:10" ht="15.75" customHeight="1">
      <c r="A21" s="22" t="s">
        <v>73</v>
      </c>
      <c r="D21" s="22">
        <f>H21+2306</f>
        <v>-1243</v>
      </c>
      <c r="F21" s="22">
        <v>-1067</v>
      </c>
      <c r="H21" s="22">
        <v>-3549</v>
      </c>
      <c r="J21" s="22">
        <f>-2474+F21</f>
        <v>-3541</v>
      </c>
    </row>
    <row r="22" spans="1:10" ht="15.75" customHeight="1">
      <c r="A22" s="22" t="s">
        <v>74</v>
      </c>
      <c r="D22" s="22">
        <f>H22+2159</f>
        <v>-719</v>
      </c>
      <c r="F22" s="22">
        <v>-909</v>
      </c>
      <c r="H22" s="22">
        <v>-2878</v>
      </c>
      <c r="J22" s="22">
        <f>-1668+F22</f>
        <v>-2577</v>
      </c>
    </row>
    <row r="23" spans="1:10" ht="15.75" customHeight="1">
      <c r="A23" s="22" t="s">
        <v>75</v>
      </c>
      <c r="D23" s="22">
        <f>H23+229</f>
        <v>-113</v>
      </c>
      <c r="F23" s="22">
        <v>-113</v>
      </c>
      <c r="H23" s="22">
        <v>-342</v>
      </c>
      <c r="J23" s="22">
        <f>-265+F23</f>
        <v>-378</v>
      </c>
    </row>
    <row r="24" spans="1:10" ht="15.75" customHeight="1">
      <c r="A24" s="22" t="s">
        <v>55</v>
      </c>
      <c r="D24" s="28">
        <f>H24+282</f>
        <v>-158</v>
      </c>
      <c r="F24" s="30">
        <v>-204</v>
      </c>
      <c r="G24" s="24"/>
      <c r="H24" s="28">
        <v>-440</v>
      </c>
      <c r="J24" s="28">
        <f>-280+F24+1</f>
        <v>-483</v>
      </c>
    </row>
    <row r="26" spans="1:10" s="21" customFormat="1" ht="15.75" customHeight="1">
      <c r="A26" s="21" t="s">
        <v>4</v>
      </c>
      <c r="D26" s="23">
        <f>SUM(D18:D24)</f>
        <v>1299</v>
      </c>
      <c r="F26" s="23">
        <f>SUM(F18:F24)</f>
        <v>1624</v>
      </c>
      <c r="G26" s="23"/>
      <c r="H26" s="23">
        <f>SUM(H18:H24)</f>
        <v>4464</v>
      </c>
      <c r="J26" s="23">
        <f>SUM(J18:J24)</f>
        <v>6083</v>
      </c>
    </row>
    <row r="28" spans="1:10" ht="15.75" customHeight="1">
      <c r="A28" s="22" t="s">
        <v>5</v>
      </c>
      <c r="D28" s="28">
        <f>316-620</f>
        <v>-304</v>
      </c>
      <c r="F28" s="30">
        <v>285</v>
      </c>
      <c r="G28" s="24"/>
      <c r="H28" s="28">
        <f>-1118+161</f>
        <v>-957</v>
      </c>
      <c r="J28" s="30">
        <v>-664</v>
      </c>
    </row>
    <row r="30" spans="1:10" s="21" customFormat="1" ht="15.75" customHeight="1" thickBot="1">
      <c r="A30" s="21" t="s">
        <v>6</v>
      </c>
      <c r="D30" s="42">
        <f>D26+D28</f>
        <v>995</v>
      </c>
      <c r="F30" s="43">
        <f>F28+F26</f>
        <v>1909</v>
      </c>
      <c r="G30" s="23"/>
      <c r="H30" s="42">
        <f>H26+H28</f>
        <v>3507</v>
      </c>
      <c r="J30" s="43">
        <f>J26+J28</f>
        <v>5419</v>
      </c>
    </row>
    <row r="31" ht="15.75" customHeight="1" thickTop="1"/>
    <row r="32" spans="1:10" ht="15.75" customHeight="1">
      <c r="A32" s="22" t="s">
        <v>95</v>
      </c>
      <c r="F32" s="24"/>
      <c r="G32" s="24"/>
      <c r="J32" s="24"/>
    </row>
    <row r="34" spans="1:10" s="21" customFormat="1" ht="15.75" customHeight="1" thickBot="1">
      <c r="A34" s="21" t="s">
        <v>96</v>
      </c>
      <c r="D34" s="42">
        <f>D30+D32</f>
        <v>995</v>
      </c>
      <c r="F34" s="43">
        <f>F32+F30</f>
        <v>1909</v>
      </c>
      <c r="G34" s="23"/>
      <c r="H34" s="42">
        <f>H30+H32</f>
        <v>3507</v>
      </c>
      <c r="J34" s="43">
        <f>J30+J32</f>
        <v>5419</v>
      </c>
    </row>
    <row r="35" spans="6:10" ht="15.75" customHeight="1" thickTop="1">
      <c r="F35" s="24"/>
      <c r="G35" s="24"/>
      <c r="J35" s="24"/>
    </row>
    <row r="36" spans="6:10" ht="15.75" customHeight="1">
      <c r="F36" s="24"/>
      <c r="G36" s="24"/>
      <c r="J36" s="24"/>
    </row>
    <row r="37" ht="15.75" customHeight="1">
      <c r="A37" s="22" t="s">
        <v>8</v>
      </c>
    </row>
    <row r="39" spans="1:10" ht="15.75" customHeight="1" thickBot="1">
      <c r="A39" s="25" t="s">
        <v>24</v>
      </c>
      <c r="D39" s="31">
        <f>D34*1000/120000000*100</f>
        <v>0.8291666666666666</v>
      </c>
      <c r="E39" s="26"/>
      <c r="F39" s="32">
        <f>F34*1000/120000000*100</f>
        <v>1.5908333333333333</v>
      </c>
      <c r="G39" s="27"/>
      <c r="H39" s="31">
        <f>H34*1000/120000000*100</f>
        <v>2.9225000000000003</v>
      </c>
      <c r="I39" s="26"/>
      <c r="J39" s="32">
        <f>J34*1000/120000000*100</f>
        <v>4.515833333333333</v>
      </c>
    </row>
    <row r="40" ht="15.75" customHeight="1" thickTop="1"/>
    <row r="41" spans="1:10" ht="15.75" customHeight="1" thickBot="1">
      <c r="A41" s="25" t="s">
        <v>9</v>
      </c>
      <c r="D41" s="33" t="s">
        <v>35</v>
      </c>
      <c r="E41" s="24"/>
      <c r="F41" s="33" t="s">
        <v>35</v>
      </c>
      <c r="G41" s="24"/>
      <c r="H41" s="33" t="s">
        <v>35</v>
      </c>
      <c r="I41" s="24"/>
      <c r="J41" s="33" t="s">
        <v>35</v>
      </c>
    </row>
    <row r="42" spans="1:10" ht="15.75" customHeight="1" thickTop="1">
      <c r="A42" s="25"/>
      <c r="D42" s="24"/>
      <c r="E42" s="24"/>
      <c r="F42" s="24"/>
      <c r="G42" s="24"/>
      <c r="H42" s="24"/>
      <c r="I42" s="24"/>
      <c r="J42" s="24"/>
    </row>
  </sheetData>
  <sheetProtection/>
  <mergeCells count="2">
    <mergeCell ref="D7:F7"/>
    <mergeCell ref="H7:J7"/>
  </mergeCells>
  <printOptions/>
  <pageMargins left="1" right="1" top="1" bottom="0.75" header="0.5" footer="0.25"/>
  <pageSetup fitToHeight="1" fitToWidth="1" horizontalDpi="600" verticalDpi="600" orientation="portrait" paperSize="9" scale="81" r:id="rId3"/>
  <headerFooter alignWithMargins="0">
    <oddFooter>&amp;C&amp;[-1-</oddFooter>
  </headerFooter>
  <legacyDrawing r:id="rId2"/>
  <oleObjects>
    <oleObject progId="Word.Document.8" shapeId="8354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0">
      <selection activeCell="B32" sqref="B32"/>
    </sheetView>
  </sheetViews>
  <sheetFormatPr defaultColWidth="9.140625" defaultRowHeight="15.75" customHeight="1"/>
  <cols>
    <col min="1" max="3" width="9.140625" style="35" customWidth="1"/>
    <col min="4" max="4" width="10.7109375" style="35" customWidth="1"/>
    <col min="5" max="6" width="12.7109375" style="35" customWidth="1"/>
    <col min="7" max="7" width="14.7109375" style="22" customWidth="1"/>
    <col min="8" max="8" width="4.7109375" style="22" customWidth="1"/>
    <col min="9" max="9" width="13.7109375" style="22" customWidth="1"/>
    <col min="10" max="16384" width="9.140625" style="35" customWidth="1"/>
  </cols>
  <sheetData>
    <row r="1" ht="15.75" customHeight="1">
      <c r="A1" s="34" t="s">
        <v>0</v>
      </c>
    </row>
    <row r="2" ht="15.75" customHeight="1">
      <c r="A2" s="34" t="s">
        <v>1</v>
      </c>
    </row>
    <row r="4" ht="15.75" customHeight="1">
      <c r="A4" s="34" t="s">
        <v>104</v>
      </c>
    </row>
    <row r="5" ht="15.75" customHeight="1">
      <c r="A5" s="36"/>
    </row>
    <row r="6" spans="7:9" ht="15.75" customHeight="1">
      <c r="G6" s="23" t="s">
        <v>77</v>
      </c>
      <c r="H6" s="23"/>
      <c r="I6" s="23" t="s">
        <v>68</v>
      </c>
    </row>
    <row r="7" spans="7:9" ht="15.75" customHeight="1">
      <c r="G7" s="23" t="s">
        <v>81</v>
      </c>
      <c r="H7" s="23"/>
      <c r="I7" s="23" t="s">
        <v>81</v>
      </c>
    </row>
    <row r="8" spans="7:9" ht="15.75" customHeight="1">
      <c r="G8" s="29">
        <v>38990</v>
      </c>
      <c r="H8" s="29"/>
      <c r="I8" s="29">
        <v>38717</v>
      </c>
    </row>
    <row r="9" spans="7:9" ht="15.75" customHeight="1">
      <c r="G9" s="23" t="s">
        <v>2</v>
      </c>
      <c r="H9" s="23"/>
      <c r="I9" s="23" t="s">
        <v>2</v>
      </c>
    </row>
    <row r="10" spans="7:9" ht="15.75" customHeight="1">
      <c r="G10" s="23"/>
      <c r="H10" s="23"/>
      <c r="I10" s="39" t="s">
        <v>80</v>
      </c>
    </row>
    <row r="11" spans="1:9" ht="15.75" customHeight="1">
      <c r="A11" s="34" t="s">
        <v>117</v>
      </c>
      <c r="G11" s="23"/>
      <c r="H11" s="23"/>
      <c r="I11" s="39"/>
    </row>
    <row r="12" spans="1:9" ht="6" customHeight="1">
      <c r="A12" s="34"/>
      <c r="G12" s="23"/>
      <c r="H12" s="23"/>
      <c r="I12" s="39"/>
    </row>
    <row r="13" ht="15.75" customHeight="1">
      <c r="A13" s="34" t="s">
        <v>78</v>
      </c>
    </row>
    <row r="14" spans="1:9" ht="15.75" customHeight="1">
      <c r="A14" s="35" t="s">
        <v>17</v>
      </c>
      <c r="G14" s="22">
        <f>35757-G15</f>
        <v>30634</v>
      </c>
      <c r="I14" s="24">
        <v>27091</v>
      </c>
    </row>
    <row r="15" spans="1:9" ht="15.75" customHeight="1">
      <c r="A15" s="35" t="s">
        <v>79</v>
      </c>
      <c r="G15" s="22">
        <f>5159-18-18</f>
        <v>5123</v>
      </c>
      <c r="I15" s="24">
        <v>5177</v>
      </c>
    </row>
    <row r="16" spans="7:9" ht="15.75" customHeight="1">
      <c r="G16" s="37">
        <f>SUM(G14:G15)</f>
        <v>35757</v>
      </c>
      <c r="I16" s="37">
        <f>SUM(I14:I15)</f>
        <v>32268</v>
      </c>
    </row>
    <row r="17" ht="6" customHeight="1"/>
    <row r="18" ht="15.75" customHeight="1">
      <c r="A18" s="34" t="s">
        <v>82</v>
      </c>
    </row>
    <row r="19" spans="1:9" ht="15.75" customHeight="1">
      <c r="A19" s="35" t="s">
        <v>18</v>
      </c>
      <c r="G19" s="22">
        <v>26069</v>
      </c>
      <c r="I19" s="24">
        <v>13326</v>
      </c>
    </row>
    <row r="20" spans="1:9" ht="15.75" customHeight="1">
      <c r="A20" s="35" t="s">
        <v>19</v>
      </c>
      <c r="G20" s="22">
        <f>17843+1507</f>
        <v>19350</v>
      </c>
      <c r="I20" s="24">
        <f>14584+13243</f>
        <v>27827</v>
      </c>
    </row>
    <row r="21" spans="1:9" ht="15.75" customHeight="1">
      <c r="A21" s="35" t="s">
        <v>48</v>
      </c>
      <c r="G21" s="22">
        <v>1008</v>
      </c>
      <c r="I21" s="24">
        <v>1609</v>
      </c>
    </row>
    <row r="22" spans="1:9" ht="15.75" customHeight="1">
      <c r="A22" s="35" t="s">
        <v>38</v>
      </c>
      <c r="G22" s="22">
        <v>364</v>
      </c>
      <c r="I22" s="24">
        <v>364</v>
      </c>
    </row>
    <row r="23" spans="1:9" ht="15.75" customHeight="1">
      <c r="A23" s="35" t="s">
        <v>50</v>
      </c>
      <c r="G23" s="22">
        <v>4562</v>
      </c>
      <c r="I23" s="24">
        <v>2985</v>
      </c>
    </row>
    <row r="24" spans="1:9" ht="15.75" customHeight="1">
      <c r="A24" s="35" t="s">
        <v>20</v>
      </c>
      <c r="G24" s="22">
        <v>3314</v>
      </c>
      <c r="I24" s="24">
        <v>5774</v>
      </c>
    </row>
    <row r="25" spans="7:9" ht="15.75" customHeight="1">
      <c r="G25" s="37">
        <f>SUM(G19:G24)</f>
        <v>54667</v>
      </c>
      <c r="I25" s="37">
        <f>SUM(I19:I24)</f>
        <v>51885</v>
      </c>
    </row>
    <row r="26" ht="6" customHeight="1"/>
    <row r="27" spans="1:9" ht="15.75" customHeight="1" thickBot="1">
      <c r="A27" s="34" t="s">
        <v>118</v>
      </c>
      <c r="G27" s="38">
        <f>G25+G16</f>
        <v>90424</v>
      </c>
      <c r="I27" s="38">
        <f>I25+I16</f>
        <v>84153</v>
      </c>
    </row>
    <row r="28" ht="15.75" customHeight="1" thickTop="1"/>
    <row r="29" ht="15.75" customHeight="1">
      <c r="A29" s="34" t="s">
        <v>119</v>
      </c>
    </row>
    <row r="30" ht="6" customHeight="1"/>
    <row r="31" ht="15.75" customHeight="1">
      <c r="A31" s="34" t="s">
        <v>124</v>
      </c>
    </row>
    <row r="32" spans="1:9" ht="15.75" customHeight="1">
      <c r="A32" s="35" t="s">
        <v>22</v>
      </c>
      <c r="G32" s="22">
        <v>60000</v>
      </c>
      <c r="I32" s="24">
        <v>60000</v>
      </c>
    </row>
    <row r="33" spans="1:9" ht="15.75" customHeight="1">
      <c r="A33" s="35" t="s">
        <v>43</v>
      </c>
      <c r="G33" s="22">
        <f>5421+4011</f>
        <v>9432</v>
      </c>
      <c r="I33" s="24">
        <f>3414</f>
        <v>3414</v>
      </c>
    </row>
    <row r="34" spans="1:9" ht="15.75" customHeight="1">
      <c r="A34" s="35" t="s">
        <v>53</v>
      </c>
      <c r="G34" s="22">
        <v>1500</v>
      </c>
      <c r="I34" s="24">
        <v>3000</v>
      </c>
    </row>
    <row r="35" spans="1:9" ht="15.75" customHeight="1">
      <c r="A35" s="35" t="s">
        <v>116</v>
      </c>
      <c r="G35" s="22">
        <v>0</v>
      </c>
      <c r="I35" s="24">
        <v>4011</v>
      </c>
    </row>
    <row r="36" spans="7:9" ht="15.75" customHeight="1">
      <c r="G36" s="37">
        <f>SUM(G32:G35)</f>
        <v>70932</v>
      </c>
      <c r="I36" s="37">
        <f>SUM(I32:I35)</f>
        <v>70425</v>
      </c>
    </row>
    <row r="37" ht="6" customHeight="1"/>
    <row r="38" ht="15.75" customHeight="1">
      <c r="A38" s="34" t="s">
        <v>120</v>
      </c>
    </row>
    <row r="39" ht="6" customHeight="1"/>
    <row r="40" ht="15.75" customHeight="1">
      <c r="A40" s="34" t="s">
        <v>121</v>
      </c>
    </row>
    <row r="41" spans="1:9" ht="15.75" customHeight="1">
      <c r="A41" s="35" t="s">
        <v>45</v>
      </c>
      <c r="G41" s="22">
        <v>567</v>
      </c>
      <c r="I41" s="24">
        <v>719</v>
      </c>
    </row>
    <row r="42" spans="1:9" ht="15.75" customHeight="1">
      <c r="A42" s="35" t="s">
        <v>106</v>
      </c>
      <c r="G42" s="22">
        <f>2862-480</f>
        <v>2382</v>
      </c>
      <c r="I42" s="24">
        <v>0</v>
      </c>
    </row>
    <row r="43" spans="1:9" ht="15.75" customHeight="1">
      <c r="A43" s="35" t="s">
        <v>23</v>
      </c>
      <c r="G43" s="22">
        <v>2890</v>
      </c>
      <c r="I43" s="24">
        <v>3051</v>
      </c>
    </row>
    <row r="44" spans="7:9" ht="15.75" customHeight="1">
      <c r="G44" s="37">
        <f>SUM(G41:G43)</f>
        <v>5839</v>
      </c>
      <c r="I44" s="37">
        <f>SUM(I41:I43)</f>
        <v>3770</v>
      </c>
    </row>
    <row r="45" ht="6" customHeight="1"/>
    <row r="46" ht="15.75" customHeight="1">
      <c r="A46" s="34" t="s">
        <v>83</v>
      </c>
    </row>
    <row r="47" spans="1:9" ht="15.75" customHeight="1">
      <c r="A47" s="35" t="s">
        <v>21</v>
      </c>
      <c r="G47" s="22">
        <f>3657+2080</f>
        <v>5737</v>
      </c>
      <c r="I47" s="24">
        <f>2448+1929</f>
        <v>4377</v>
      </c>
    </row>
    <row r="48" spans="1:9" ht="15.75" customHeight="1">
      <c r="A48" s="35" t="s">
        <v>45</v>
      </c>
      <c r="G48" s="22">
        <v>965</v>
      </c>
      <c r="I48" s="24">
        <v>1211</v>
      </c>
    </row>
    <row r="49" spans="1:9" ht="15.75" customHeight="1">
      <c r="A49" s="35" t="s">
        <v>42</v>
      </c>
      <c r="G49" s="22">
        <f>6256+480</f>
        <v>6736</v>
      </c>
      <c r="I49" s="24">
        <v>4181</v>
      </c>
    </row>
    <row r="50" spans="1:9" ht="15.75" customHeight="1">
      <c r="A50" s="35" t="s">
        <v>57</v>
      </c>
      <c r="G50" s="22">
        <v>215</v>
      </c>
      <c r="I50" s="24">
        <v>189</v>
      </c>
    </row>
    <row r="51" spans="7:9" ht="15.75" customHeight="1">
      <c r="G51" s="37">
        <f>SUM(G47:G50)</f>
        <v>13653</v>
      </c>
      <c r="I51" s="37">
        <f>SUM(I47:I50)</f>
        <v>9958</v>
      </c>
    </row>
    <row r="52" ht="6" customHeight="1"/>
    <row r="53" spans="1:9" ht="15.75" customHeight="1">
      <c r="A53" s="34" t="s">
        <v>122</v>
      </c>
      <c r="G53" s="28">
        <f>G51+G44</f>
        <v>19492</v>
      </c>
      <c r="I53" s="28">
        <f>I51+I44</f>
        <v>13728</v>
      </c>
    </row>
    <row r="54" ht="6" customHeight="1"/>
    <row r="55" spans="1:9" ht="15.75" customHeight="1" thickBot="1">
      <c r="A55" s="34" t="s">
        <v>123</v>
      </c>
      <c r="G55" s="38">
        <f>G53+G36</f>
        <v>90424</v>
      </c>
      <c r="I55" s="38">
        <f>I53+I36</f>
        <v>84153</v>
      </c>
    </row>
    <row r="56" ht="15.75" customHeight="1" thickTop="1"/>
    <row r="57" spans="1:9" ht="15.75" customHeight="1">
      <c r="A57" s="35" t="s">
        <v>94</v>
      </c>
      <c r="G57" s="26">
        <f>ROUND(G36/120000,2)</f>
        <v>0.59</v>
      </c>
      <c r="H57" s="26"/>
      <c r="I57" s="26">
        <f>ROUND(I36/120000,2)</f>
        <v>0.59</v>
      </c>
    </row>
    <row r="59" s="22" customFormat="1" ht="15.75" customHeight="1"/>
    <row r="60" s="22" customFormat="1" ht="15.75" customHeight="1"/>
    <row r="61" s="22" customFormat="1" ht="15.75" customHeight="1"/>
    <row r="62" s="22" customFormat="1" ht="15.75" customHeight="1"/>
  </sheetData>
  <printOptions/>
  <pageMargins left="1" right="0.75" top="1" bottom="0.75" header="0.5" footer="0.25"/>
  <pageSetup fitToHeight="1" fitToWidth="1" horizontalDpi="600" verticalDpi="600" orientation="portrait" paperSize="9" scale="80" r:id="rId3"/>
  <headerFooter alignWithMargins="0">
    <oddFooter>&amp;C&amp;[-2-</oddFooter>
  </headerFooter>
  <legacyDrawing r:id="rId2"/>
  <oleObjects>
    <oleObject progId="Word.Document.8" shapeId="130085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L39" sqref="L39"/>
    </sheetView>
  </sheetViews>
  <sheetFormatPr defaultColWidth="9.140625" defaultRowHeight="15" customHeight="1"/>
  <cols>
    <col min="1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9" width="1.7109375" style="2" customWidth="1"/>
    <col min="10" max="10" width="12.7109375" style="2" customWidth="1"/>
    <col min="11" max="11" width="1.7109375" style="2" customWidth="1"/>
    <col min="12" max="12" width="12.7109375" style="2" customWidth="1"/>
    <col min="13" max="13" width="1.7109375" style="2" customWidth="1"/>
    <col min="14" max="16384" width="12.710937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4" ht="15" customHeight="1">
      <c r="A4" s="1" t="s">
        <v>105</v>
      </c>
    </row>
    <row r="5" ht="15" customHeight="1">
      <c r="A5" s="7"/>
    </row>
    <row r="6" spans="4:14" ht="15" customHeight="1">
      <c r="D6" s="8" t="s">
        <v>10</v>
      </c>
      <c r="E6" s="1"/>
      <c r="F6" s="8" t="s">
        <v>12</v>
      </c>
      <c r="G6" s="1"/>
      <c r="H6" s="8" t="s">
        <v>14</v>
      </c>
      <c r="I6" s="1"/>
      <c r="J6" s="8"/>
      <c r="K6" s="1"/>
      <c r="L6" s="8" t="s">
        <v>40</v>
      </c>
      <c r="M6" s="1"/>
      <c r="N6" s="1"/>
    </row>
    <row r="7" spans="4:14" ht="15" customHeight="1">
      <c r="D7" s="8" t="s">
        <v>11</v>
      </c>
      <c r="E7" s="1"/>
      <c r="F7" s="8" t="s">
        <v>13</v>
      </c>
      <c r="G7" s="1"/>
      <c r="H7" s="8" t="s">
        <v>51</v>
      </c>
      <c r="I7" s="1"/>
      <c r="J7" s="8" t="s">
        <v>52</v>
      </c>
      <c r="K7" s="1"/>
      <c r="L7" s="8" t="s">
        <v>41</v>
      </c>
      <c r="M7" s="1"/>
      <c r="N7" s="8" t="s">
        <v>15</v>
      </c>
    </row>
    <row r="8" spans="1:14" ht="15" customHeight="1">
      <c r="A8" s="9"/>
      <c r="D8" s="8" t="s">
        <v>2</v>
      </c>
      <c r="E8" s="1"/>
      <c r="F8" s="8" t="s">
        <v>2</v>
      </c>
      <c r="G8" s="1"/>
      <c r="H8" s="8" t="s">
        <v>2</v>
      </c>
      <c r="I8" s="1"/>
      <c r="J8" s="8" t="s">
        <v>2</v>
      </c>
      <c r="K8" s="1"/>
      <c r="L8" s="8" t="s">
        <v>2</v>
      </c>
      <c r="M8" s="1"/>
      <c r="N8" s="8" t="s">
        <v>2</v>
      </c>
    </row>
    <row r="9" spans="1:14" ht="15" customHeight="1">
      <c r="A9" s="9"/>
      <c r="D9" s="8"/>
      <c r="E9" s="1"/>
      <c r="F9" s="8"/>
      <c r="G9" s="1"/>
      <c r="H9" s="8"/>
      <c r="I9" s="1"/>
      <c r="J9" s="8"/>
      <c r="K9" s="1"/>
      <c r="L9" s="8"/>
      <c r="M9" s="1"/>
      <c r="N9" s="8"/>
    </row>
    <row r="10" ht="15" customHeight="1">
      <c r="A10" s="40" t="s">
        <v>108</v>
      </c>
    </row>
    <row r="11" ht="9" customHeight="1"/>
    <row r="12" spans="1:14" ht="15" customHeight="1">
      <c r="A12" s="2" t="s">
        <v>85</v>
      </c>
      <c r="D12" s="2">
        <v>60000</v>
      </c>
      <c r="F12" s="2">
        <v>0</v>
      </c>
      <c r="H12" s="2">
        <v>3414</v>
      </c>
      <c r="J12" s="2">
        <v>3000</v>
      </c>
      <c r="L12" s="2">
        <v>4011</v>
      </c>
      <c r="N12" s="2">
        <f>SUM(D12:L12)</f>
        <v>70425</v>
      </c>
    </row>
    <row r="13" ht="9" customHeight="1"/>
    <row r="14" spans="1:14" ht="15" customHeight="1">
      <c r="A14" s="2" t="s">
        <v>84</v>
      </c>
      <c r="D14" s="2">
        <v>0</v>
      </c>
      <c r="F14" s="2">
        <v>0</v>
      </c>
      <c r="H14" s="2">
        <f>-L14</f>
        <v>4011</v>
      </c>
      <c r="J14" s="2">
        <v>0</v>
      </c>
      <c r="L14" s="2">
        <f>-L12</f>
        <v>-4011</v>
      </c>
      <c r="N14" s="2">
        <f>SUM(D14:L14)</f>
        <v>0</v>
      </c>
    </row>
    <row r="15" spans="1:14" ht="15" customHeight="1">
      <c r="A15" s="19" t="s">
        <v>56</v>
      </c>
      <c r="D15" s="2">
        <v>0</v>
      </c>
      <c r="F15" s="2">
        <v>0</v>
      </c>
      <c r="H15" s="2">
        <v>0</v>
      </c>
      <c r="J15" s="2">
        <v>-3000</v>
      </c>
      <c r="L15" s="2">
        <v>0</v>
      </c>
      <c r="N15" s="2">
        <f>SUM(D15:L15)</f>
        <v>-3000</v>
      </c>
    </row>
    <row r="16" spans="1:14" ht="15" customHeight="1">
      <c r="A16" s="19" t="s">
        <v>99</v>
      </c>
      <c r="D16" s="2">
        <v>0</v>
      </c>
      <c r="F16" s="2">
        <v>0</v>
      </c>
      <c r="H16" s="2">
        <v>-1500</v>
      </c>
      <c r="J16" s="2">
        <v>1500</v>
      </c>
      <c r="N16" s="2">
        <f>SUM(D16:L16)</f>
        <v>0</v>
      </c>
    </row>
    <row r="17" spans="1:14" ht="15" customHeight="1">
      <c r="A17" s="2" t="s">
        <v>7</v>
      </c>
      <c r="D17" s="2">
        <v>0</v>
      </c>
      <c r="F17" s="2">
        <v>0</v>
      </c>
      <c r="H17" s="2">
        <f>Income!H30</f>
        <v>3507</v>
      </c>
      <c r="J17" s="2">
        <v>0</v>
      </c>
      <c r="L17" s="2">
        <v>0</v>
      </c>
      <c r="N17" s="2">
        <f>SUM(D17:L17)</f>
        <v>3507</v>
      </c>
    </row>
    <row r="18" ht="9" customHeight="1"/>
    <row r="19" spans="1:14" s="1" customFormat="1" ht="15" customHeight="1" thickBot="1">
      <c r="A19" s="1" t="s">
        <v>110</v>
      </c>
      <c r="D19" s="41">
        <f>SUM(D12:D17)</f>
        <v>60000</v>
      </c>
      <c r="E19" s="41"/>
      <c r="F19" s="41">
        <f>SUM(F12:F17)</f>
        <v>0</v>
      </c>
      <c r="G19" s="41"/>
      <c r="H19" s="41">
        <f>SUM(H12:H17)</f>
        <v>9432</v>
      </c>
      <c r="I19" s="41"/>
      <c r="J19" s="41">
        <f>SUM(J12:J17)</f>
        <v>1500</v>
      </c>
      <c r="K19" s="41"/>
      <c r="L19" s="41">
        <f>SUM(L12:L17)</f>
        <v>0</v>
      </c>
      <c r="M19" s="41"/>
      <c r="N19" s="41">
        <f>SUM(N12:N17)</f>
        <v>70932</v>
      </c>
    </row>
    <row r="20" ht="15" customHeight="1" thickTop="1"/>
    <row r="22" ht="15" customHeight="1">
      <c r="A22" s="40" t="s">
        <v>109</v>
      </c>
    </row>
    <row r="23" ht="9" customHeight="1"/>
    <row r="24" spans="1:14" ht="15" customHeight="1">
      <c r="A24" s="2" t="s">
        <v>86</v>
      </c>
      <c r="D24" s="2">
        <v>45000</v>
      </c>
      <c r="F24" s="2">
        <v>5133</v>
      </c>
      <c r="H24" s="2">
        <v>10387</v>
      </c>
      <c r="J24" s="2">
        <v>2250</v>
      </c>
      <c r="L24" s="2">
        <v>4011</v>
      </c>
      <c r="N24" s="2">
        <f>SUM(D24:L24)</f>
        <v>66781</v>
      </c>
    </row>
    <row r="25" ht="9" customHeight="1"/>
    <row r="26" spans="1:14" ht="15" customHeight="1">
      <c r="A26" s="2" t="s">
        <v>84</v>
      </c>
      <c r="D26" s="2">
        <v>0</v>
      </c>
      <c r="F26" s="2">
        <v>0</v>
      </c>
      <c r="H26" s="2">
        <f>-L26</f>
        <v>4011</v>
      </c>
      <c r="J26" s="2">
        <v>0</v>
      </c>
      <c r="L26" s="2">
        <f>-L24</f>
        <v>-4011</v>
      </c>
      <c r="N26" s="2">
        <f>SUM(D26:L26)</f>
        <v>0</v>
      </c>
    </row>
    <row r="27" spans="1:14" ht="15" customHeight="1">
      <c r="A27" s="2" t="s">
        <v>98</v>
      </c>
      <c r="D27" s="2">
        <v>15000</v>
      </c>
      <c r="F27" s="2">
        <v>-5133</v>
      </c>
      <c r="H27" s="2">
        <v>-9867</v>
      </c>
      <c r="J27" s="2">
        <v>0</v>
      </c>
      <c r="L27" s="2">
        <v>0</v>
      </c>
      <c r="N27" s="2">
        <f>SUM(D27:L27)</f>
        <v>0</v>
      </c>
    </row>
    <row r="28" spans="1:14" ht="15" customHeight="1">
      <c r="A28" s="19" t="s">
        <v>56</v>
      </c>
      <c r="D28" s="2">
        <v>0</v>
      </c>
      <c r="F28" s="2">
        <v>0</v>
      </c>
      <c r="H28" s="2">
        <v>0</v>
      </c>
      <c r="J28" s="2">
        <v>-2250</v>
      </c>
      <c r="L28" s="2">
        <v>0</v>
      </c>
      <c r="N28" s="2">
        <f>SUM(D28:L28)</f>
        <v>-2250</v>
      </c>
    </row>
    <row r="29" spans="1:14" ht="15" customHeight="1">
      <c r="A29" s="2" t="s">
        <v>7</v>
      </c>
      <c r="D29" s="2">
        <v>0</v>
      </c>
      <c r="F29" s="2">
        <v>0</v>
      </c>
      <c r="H29" s="2">
        <f>Income!J34</f>
        <v>5419</v>
      </c>
      <c r="J29" s="2">
        <v>0</v>
      </c>
      <c r="L29" s="2">
        <v>0</v>
      </c>
      <c r="N29" s="2">
        <f>SUM(D29:L29)</f>
        <v>5419</v>
      </c>
    </row>
    <row r="30" ht="9" customHeight="1"/>
    <row r="31" spans="1:14" s="1" customFormat="1" ht="15" customHeight="1" thickBot="1">
      <c r="A31" s="1" t="s">
        <v>111</v>
      </c>
      <c r="D31" s="41">
        <f>SUM(D24:D29)</f>
        <v>60000</v>
      </c>
      <c r="E31" s="41"/>
      <c r="F31" s="41">
        <f>SUM(F24:F29)</f>
        <v>0</v>
      </c>
      <c r="G31" s="41"/>
      <c r="H31" s="41">
        <f>SUM(H24:H29)</f>
        <v>9950</v>
      </c>
      <c r="I31" s="41"/>
      <c r="J31" s="41">
        <f>SUM(J24:J29)</f>
        <v>0</v>
      </c>
      <c r="K31" s="41"/>
      <c r="L31" s="41">
        <f>SUM(L24:L29)</f>
        <v>0</v>
      </c>
      <c r="M31" s="41"/>
      <c r="N31" s="41">
        <f>SUM(N24:N29)</f>
        <v>69950</v>
      </c>
    </row>
    <row r="32" ht="15" customHeight="1" thickTop="1"/>
    <row r="33" s="22" customFormat="1" ht="15" customHeight="1"/>
    <row r="34" s="22" customFormat="1" ht="15" customHeight="1"/>
    <row r="35" s="22" customFormat="1" ht="15" customHeight="1"/>
    <row r="36" s="22" customFormat="1" ht="15" customHeight="1"/>
    <row r="37" spans="7:9" s="35" customFormat="1" ht="15" customHeight="1">
      <c r="G37" s="22"/>
      <c r="H37" s="22"/>
      <c r="I37" s="22"/>
    </row>
  </sheetData>
  <printOptions/>
  <pageMargins left="0.75" right="0.75" top="0.75" bottom="0.75" header="0.5" footer="0.25"/>
  <pageSetup horizontalDpi="600" verticalDpi="600" orientation="landscape" paperSize="9" r:id="rId3"/>
  <headerFooter alignWithMargins="0">
    <oddFooter>&amp;C&amp;[-3-</oddFooter>
  </headerFooter>
  <legacyDrawing r:id="rId2"/>
  <oleObjects>
    <oleObject progId="Word.Document.8" shapeId="134410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selection activeCell="D27" sqref="D27"/>
    </sheetView>
  </sheetViews>
  <sheetFormatPr defaultColWidth="9.140625" defaultRowHeight="15" customHeight="1"/>
  <cols>
    <col min="1" max="1" width="4.28125" style="12" customWidth="1"/>
    <col min="2" max="2" width="6.7109375" style="12" customWidth="1"/>
    <col min="3" max="5" width="15.7109375" style="12" customWidth="1"/>
    <col min="6" max="6" width="6.7109375" style="12" customWidth="1"/>
    <col min="7" max="7" width="13.7109375" style="12" customWidth="1"/>
    <col min="8" max="8" width="2.7109375" style="12" customWidth="1"/>
    <col min="9" max="9" width="13.7109375" style="12" customWidth="1"/>
    <col min="10" max="16384" width="9.140625" style="10" customWidth="1"/>
  </cols>
  <sheetData>
    <row r="1" ht="15" customHeight="1">
      <c r="A1" s="11" t="s">
        <v>0</v>
      </c>
    </row>
    <row r="2" ht="15" customHeight="1">
      <c r="A2" s="11" t="s">
        <v>25</v>
      </c>
    </row>
    <row r="4" ht="15" customHeight="1">
      <c r="A4" s="11" t="s">
        <v>87</v>
      </c>
    </row>
    <row r="5" ht="15" customHeight="1">
      <c r="A5" s="11" t="s">
        <v>103</v>
      </c>
    </row>
    <row r="6" spans="1:9" ht="15" customHeight="1">
      <c r="A6" s="10"/>
      <c r="G6" s="13" t="s">
        <v>58</v>
      </c>
      <c r="I6" s="13" t="s">
        <v>59</v>
      </c>
    </row>
    <row r="7" spans="7:9" ht="15" customHeight="1">
      <c r="G7" s="13" t="s">
        <v>63</v>
      </c>
      <c r="H7" s="14"/>
      <c r="I7" s="13" t="s">
        <v>60</v>
      </c>
    </row>
    <row r="8" spans="7:9" ht="15" customHeight="1">
      <c r="G8" s="13" t="s">
        <v>62</v>
      </c>
      <c r="H8" s="14"/>
      <c r="I8" s="13" t="s">
        <v>61</v>
      </c>
    </row>
    <row r="9" spans="7:9" ht="15" customHeight="1">
      <c r="G9" s="29">
        <v>38990</v>
      </c>
      <c r="H9" s="23"/>
      <c r="I9" s="29">
        <v>38625</v>
      </c>
    </row>
    <row r="10" spans="7:9" ht="15" customHeight="1">
      <c r="G10" s="13" t="s">
        <v>2</v>
      </c>
      <c r="H10" s="14"/>
      <c r="I10" s="13" t="s">
        <v>2</v>
      </c>
    </row>
    <row r="11" spans="1:8" ht="15" customHeight="1">
      <c r="A11" s="11" t="s">
        <v>49</v>
      </c>
      <c r="H11" s="14"/>
    </row>
    <row r="12" ht="6" customHeight="1">
      <c r="H12" s="14"/>
    </row>
    <row r="13" spans="1:9" ht="15" customHeight="1">
      <c r="A13" s="11" t="s">
        <v>4</v>
      </c>
      <c r="G13" s="4">
        <f>Income!H26</f>
        <v>4464</v>
      </c>
      <c r="H13" s="14"/>
      <c r="I13" s="4">
        <f>Income!J26</f>
        <v>6083</v>
      </c>
    </row>
    <row r="14" spans="7:9" ht="6" customHeight="1">
      <c r="G14" s="15"/>
      <c r="I14" s="15"/>
    </row>
    <row r="15" spans="1:9" ht="15" customHeight="1">
      <c r="A15" s="12" t="s">
        <v>97</v>
      </c>
      <c r="G15" s="4"/>
      <c r="I15" s="4"/>
    </row>
    <row r="16" spans="2:9" ht="15" customHeight="1">
      <c r="B16" s="20" t="s">
        <v>69</v>
      </c>
      <c r="G16" s="4">
        <v>2979</v>
      </c>
      <c r="I16" s="4">
        <v>0</v>
      </c>
    </row>
    <row r="17" spans="2:9" ht="15" customHeight="1">
      <c r="B17" s="12" t="s">
        <v>26</v>
      </c>
      <c r="G17" s="4">
        <f>1019+1383+177-54</f>
        <v>2525</v>
      </c>
      <c r="I17" s="4">
        <v>2473</v>
      </c>
    </row>
    <row r="18" spans="2:9" ht="15" customHeight="1">
      <c r="B18" s="12" t="s">
        <v>44</v>
      </c>
      <c r="G18" s="4">
        <v>269</v>
      </c>
      <c r="I18" s="4">
        <v>267</v>
      </c>
    </row>
    <row r="19" spans="2:9" ht="15" customHeight="1">
      <c r="B19" s="12" t="s">
        <v>27</v>
      </c>
      <c r="G19" s="4">
        <v>-108</v>
      </c>
      <c r="I19" s="4">
        <v>-55</v>
      </c>
    </row>
    <row r="20" spans="2:9" ht="15" customHeight="1">
      <c r="B20" s="12" t="s">
        <v>88</v>
      </c>
      <c r="G20" s="4">
        <v>54</v>
      </c>
      <c r="I20" s="4">
        <v>0</v>
      </c>
    </row>
    <row r="21" spans="2:9" ht="15" customHeight="1">
      <c r="B21" s="12" t="s">
        <v>102</v>
      </c>
      <c r="G21" s="5">
        <f>-15-8</f>
        <v>-23</v>
      </c>
      <c r="I21" s="5">
        <v>48</v>
      </c>
    </row>
    <row r="22" spans="7:9" ht="6" customHeight="1">
      <c r="G22" s="3"/>
      <c r="I22" s="3"/>
    </row>
    <row r="23" spans="1:9" ht="15" customHeight="1">
      <c r="A23" s="11" t="s">
        <v>28</v>
      </c>
      <c r="G23" s="4">
        <f>SUM(G13:G21)</f>
        <v>10160</v>
      </c>
      <c r="I23" s="4">
        <f>SUM(I13:I21)</f>
        <v>8816</v>
      </c>
    </row>
    <row r="24" spans="7:9" ht="6" customHeight="1">
      <c r="G24" s="4"/>
      <c r="I24" s="4"/>
    </row>
    <row r="25" spans="1:9" ht="15" customHeight="1">
      <c r="A25" s="11" t="s">
        <v>29</v>
      </c>
      <c r="G25" s="4"/>
      <c r="I25" s="4"/>
    </row>
    <row r="26" spans="1:9" ht="15" customHeight="1">
      <c r="A26" s="12" t="s">
        <v>89</v>
      </c>
      <c r="F26" s="12" t="s">
        <v>16</v>
      </c>
      <c r="G26" s="4">
        <f>-3199-8602-942</f>
        <v>-12743</v>
      </c>
      <c r="I26" s="4">
        <v>-7699</v>
      </c>
    </row>
    <row r="27" spans="1:9" ht="15" customHeight="1">
      <c r="A27" s="12" t="s">
        <v>90</v>
      </c>
      <c r="F27" s="12" t="s">
        <v>16</v>
      </c>
      <c r="G27" s="4">
        <f>-1105+172-1749+11359-405+205-2979</f>
        <v>5498</v>
      </c>
      <c r="I27" s="4">
        <v>5893</v>
      </c>
    </row>
    <row r="28" spans="1:9" ht="15" customHeight="1">
      <c r="A28" s="12" t="s">
        <v>91</v>
      </c>
      <c r="F28" s="12" t="s">
        <v>16</v>
      </c>
      <c r="G28" s="5">
        <f>118+103+762-72+328+131-10</f>
        <v>1360</v>
      </c>
      <c r="I28" s="5">
        <v>-484</v>
      </c>
    </row>
    <row r="29" spans="7:9" ht="6" customHeight="1">
      <c r="G29" s="3"/>
      <c r="I29" s="3"/>
    </row>
    <row r="30" spans="1:9" ht="15" customHeight="1">
      <c r="A30" s="11" t="s">
        <v>92</v>
      </c>
      <c r="F30" s="12" t="s">
        <v>16</v>
      </c>
      <c r="G30" s="4">
        <f>SUM(G23:G28)</f>
        <v>4275</v>
      </c>
      <c r="I30" s="4">
        <f>SUM(I23:I28)</f>
        <v>6526</v>
      </c>
    </row>
    <row r="31" spans="7:9" ht="6" customHeight="1">
      <c r="G31" s="4"/>
      <c r="I31" s="4"/>
    </row>
    <row r="32" spans="1:9" ht="15" customHeight="1">
      <c r="A32" s="12" t="s">
        <v>30</v>
      </c>
      <c r="G32" s="4">
        <f>-G18</f>
        <v>-269</v>
      </c>
      <c r="I32" s="4">
        <f>-I18</f>
        <v>-267</v>
      </c>
    </row>
    <row r="33" spans="1:9" ht="15" customHeight="1">
      <c r="A33" s="12" t="s">
        <v>46</v>
      </c>
      <c r="G33" s="5">
        <f>-118-356-35-8</f>
        <v>-517</v>
      </c>
      <c r="I33" s="5">
        <v>-2235</v>
      </c>
    </row>
    <row r="34" spans="7:9" ht="6" customHeight="1">
      <c r="G34" s="3"/>
      <c r="I34" s="3"/>
    </row>
    <row r="35" spans="1:9" ht="15" customHeight="1">
      <c r="A35" s="11" t="s">
        <v>93</v>
      </c>
      <c r="G35" s="4">
        <f>SUM(G30:G33)</f>
        <v>3489</v>
      </c>
      <c r="I35" s="4">
        <f>SUM(I30:I33)</f>
        <v>4024</v>
      </c>
    </row>
    <row r="36" spans="7:9" ht="6" customHeight="1">
      <c r="G36" s="4"/>
      <c r="I36" s="4"/>
    </row>
    <row r="37" spans="1:9" ht="15" customHeight="1">
      <c r="A37" s="11" t="s">
        <v>101</v>
      </c>
      <c r="G37" s="4"/>
      <c r="I37" s="4"/>
    </row>
    <row r="38" spans="1:9" ht="6" customHeight="1">
      <c r="A38" s="11"/>
      <c r="G38" s="4"/>
      <c r="I38" s="4"/>
    </row>
    <row r="39" spans="1:9" ht="15" customHeight="1">
      <c r="A39" s="12" t="s">
        <v>31</v>
      </c>
      <c r="G39" s="12">
        <f>-G19</f>
        <v>108</v>
      </c>
      <c r="I39" s="12">
        <f>-I19</f>
        <v>55</v>
      </c>
    </row>
    <row r="40" spans="1:9" ht="15" customHeight="1">
      <c r="A40" s="12" t="s">
        <v>47</v>
      </c>
      <c r="G40" s="12">
        <f>15+8</f>
        <v>23</v>
      </c>
      <c r="I40" s="12">
        <v>156</v>
      </c>
    </row>
    <row r="41" spans="1:9" ht="15" customHeight="1">
      <c r="A41" s="12" t="s">
        <v>32</v>
      </c>
      <c r="G41" s="5">
        <f>-1152-170-4746+659+60+80</f>
        <v>-5269</v>
      </c>
      <c r="I41" s="5">
        <v>-684</v>
      </c>
    </row>
    <row r="42" spans="7:9" ht="6" customHeight="1">
      <c r="G42" s="3"/>
      <c r="I42" s="3"/>
    </row>
    <row r="43" spans="1:9" ht="15" customHeight="1">
      <c r="A43" s="11" t="s">
        <v>100</v>
      </c>
      <c r="G43" s="4">
        <f>SUM(G39:G41)</f>
        <v>-5138</v>
      </c>
      <c r="I43" s="4">
        <f>SUM(I39:I41)</f>
        <v>-473</v>
      </c>
    </row>
    <row r="44" spans="7:9" ht="6" customHeight="1">
      <c r="G44" s="4"/>
      <c r="I44" s="4"/>
    </row>
    <row r="45" spans="1:9" ht="15" customHeight="1">
      <c r="A45" s="11" t="s">
        <v>114</v>
      </c>
      <c r="G45" s="4"/>
      <c r="I45" s="4"/>
    </row>
    <row r="46" spans="1:9" ht="6" customHeight="1">
      <c r="A46" s="11"/>
      <c r="G46" s="4"/>
      <c r="I46" s="4"/>
    </row>
    <row r="47" spans="1:9" ht="15" customHeight="1">
      <c r="A47" s="12" t="s">
        <v>56</v>
      </c>
      <c r="G47" s="4">
        <v>-3000</v>
      </c>
      <c r="I47" s="4">
        <v>-2250</v>
      </c>
    </row>
    <row r="48" spans="1:9" ht="15" customHeight="1">
      <c r="A48" s="12" t="s">
        <v>54</v>
      </c>
      <c r="G48" s="4">
        <f>-766-365-67+1</f>
        <v>-1197</v>
      </c>
      <c r="I48" s="4">
        <v>-1145</v>
      </c>
    </row>
    <row r="49" spans="1:9" ht="15" customHeight="1">
      <c r="A49" s="12" t="s">
        <v>107</v>
      </c>
      <c r="G49" s="4">
        <v>2862</v>
      </c>
      <c r="I49" s="4">
        <v>0</v>
      </c>
    </row>
    <row r="50" spans="1:9" ht="15" customHeight="1">
      <c r="A50" s="12" t="s">
        <v>115</v>
      </c>
      <c r="F50" s="16"/>
      <c r="G50" s="5">
        <f>2425-350</f>
        <v>2075</v>
      </c>
      <c r="I50" s="5">
        <v>469</v>
      </c>
    </row>
    <row r="51" spans="6:9" ht="6" customHeight="1">
      <c r="F51" s="16"/>
      <c r="G51" s="3"/>
      <c r="I51" s="3"/>
    </row>
    <row r="52" spans="1:9" ht="15" customHeight="1">
      <c r="A52" s="11" t="s">
        <v>112</v>
      </c>
      <c r="G52" s="4">
        <f>SUM(G47:G50)</f>
        <v>740</v>
      </c>
      <c r="I52" s="4">
        <f>SUM(I47:I50)</f>
        <v>-2926</v>
      </c>
    </row>
    <row r="53" spans="7:9" ht="6" customHeight="1">
      <c r="G53" s="4"/>
      <c r="I53" s="4"/>
    </row>
    <row r="54" spans="1:9" ht="15" customHeight="1">
      <c r="A54" s="11" t="s">
        <v>113</v>
      </c>
      <c r="G54" s="4">
        <f>G52+G43+G35</f>
        <v>-909</v>
      </c>
      <c r="I54" s="4">
        <f>I52+I43+I35</f>
        <v>625</v>
      </c>
    </row>
    <row r="55" spans="7:9" ht="6" customHeight="1">
      <c r="G55" s="4"/>
      <c r="I55" s="4"/>
    </row>
    <row r="56" spans="1:9" ht="15" customHeight="1">
      <c r="A56" s="11" t="s">
        <v>33</v>
      </c>
      <c r="G56" s="5">
        <f>Balance!I22+Balance!I23+Balance!I24-Balance!I50</f>
        <v>8934</v>
      </c>
      <c r="I56" s="5">
        <v>8522</v>
      </c>
    </row>
    <row r="57" spans="1:9" ht="6" customHeight="1">
      <c r="A57" s="11"/>
      <c r="G57" s="3"/>
      <c r="I57" s="3"/>
    </row>
    <row r="58" spans="1:9" ht="15" customHeight="1" thickBot="1">
      <c r="A58" s="11" t="s">
        <v>34</v>
      </c>
      <c r="G58" s="17">
        <f>G54+G56</f>
        <v>8025</v>
      </c>
      <c r="I58" s="17">
        <f>I54+I56</f>
        <v>9147</v>
      </c>
    </row>
    <row r="59" spans="1:9" ht="9" customHeight="1" thickTop="1">
      <c r="A59" s="11"/>
      <c r="G59" s="14"/>
      <c r="I59" s="14"/>
    </row>
    <row r="60" s="22" customFormat="1" ht="15" customHeight="1"/>
    <row r="61" s="22" customFormat="1" ht="15" customHeight="1"/>
    <row r="62" s="22" customFormat="1" ht="15" customHeight="1"/>
    <row r="63" s="22" customFormat="1" ht="15" customHeight="1"/>
    <row r="64" spans="1:9" ht="15" customHeight="1">
      <c r="A64" s="11" t="s">
        <v>36</v>
      </c>
      <c r="C64" s="18" t="s">
        <v>37</v>
      </c>
      <c r="G64" s="13" t="s">
        <v>39</v>
      </c>
      <c r="H64" s="11"/>
      <c r="I64" s="13" t="s">
        <v>39</v>
      </c>
    </row>
    <row r="65" ht="6" customHeight="1"/>
    <row r="66" spans="3:9" ht="15" customHeight="1">
      <c r="C66" s="12" t="s">
        <v>20</v>
      </c>
      <c r="G66" s="4">
        <f>Balance!G24</f>
        <v>3314</v>
      </c>
      <c r="I66" s="4">
        <v>6961</v>
      </c>
    </row>
    <row r="67" spans="3:9" ht="15" customHeight="1">
      <c r="C67" s="12" t="s">
        <v>50</v>
      </c>
      <c r="G67" s="4">
        <f>Balance!G23</f>
        <v>4562</v>
      </c>
      <c r="I67" s="4">
        <v>1835</v>
      </c>
    </row>
    <row r="68" spans="3:9" ht="15" customHeight="1">
      <c r="C68" s="12" t="s">
        <v>38</v>
      </c>
      <c r="G68" s="4">
        <f>Balance!G22</f>
        <v>364</v>
      </c>
      <c r="I68" s="4">
        <v>351</v>
      </c>
    </row>
    <row r="69" spans="3:9" ht="15" customHeight="1">
      <c r="C69" s="10" t="s">
        <v>57</v>
      </c>
      <c r="G69" s="5">
        <f>-Balance!G50</f>
        <v>-215</v>
      </c>
      <c r="I69" s="5">
        <v>0</v>
      </c>
    </row>
    <row r="70" spans="7:9" ht="6" customHeight="1">
      <c r="G70" s="3"/>
      <c r="I70" s="3"/>
    </row>
    <row r="71" spans="7:9" ht="15" customHeight="1" thickBot="1">
      <c r="G71" s="6">
        <f>SUM(G66:G69)</f>
        <v>8025</v>
      </c>
      <c r="I71" s="6">
        <f>SUM(I66:I69)</f>
        <v>9147</v>
      </c>
    </row>
    <row r="72" ht="15" customHeight="1" thickTop="1"/>
  </sheetData>
  <printOptions/>
  <pageMargins left="1.25" right="0.75" top="0.75" bottom="0.5" header="0.5" footer="0.25"/>
  <pageSetup fitToHeight="1" fitToWidth="1" horizontalDpi="600" verticalDpi="600" orientation="portrait" paperSize="9" scale="85" r:id="rId3"/>
  <headerFooter alignWithMargins="0">
    <oddFooter>&amp;C&amp;[-4-</oddFooter>
  </headerFooter>
  <legacyDrawing r:id="rId2"/>
  <oleObjects>
    <oleObject progId="Word.Document.8" shapeId="13931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Valued</cp:lastModifiedBy>
  <cp:lastPrinted>2006-11-24T03:10:23Z</cp:lastPrinted>
  <dcterms:created xsi:type="dcterms:W3CDTF">2004-01-31T15:18:49Z</dcterms:created>
  <dcterms:modified xsi:type="dcterms:W3CDTF">2006-11-24T03:11:14Z</dcterms:modified>
  <cp:category/>
  <cp:version/>
  <cp:contentType/>
  <cp:contentStatus/>
</cp:coreProperties>
</file>